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l\Desktop\"/>
    </mc:Choice>
  </mc:AlternateContent>
  <xr:revisionPtr revIDLastSave="7" documentId="13_ncr:1_{2306B883-DC96-4251-8DB7-D4724D00DD46}" xr6:coauthVersionLast="43" xr6:coauthVersionMax="43" xr10:uidLastSave="{DDCB586B-7E1E-4F0A-B639-17C757F7DCA0}"/>
  <bookViews>
    <workbookView xWindow="5580" yWindow="1365" windowWidth="21600" windowHeight="11385" activeTab="1" xr2:uid="{10A59871-9037-42A3-954E-FE6029078753}"/>
  </bookViews>
  <sheets>
    <sheet name="Total Heat Loss" sheetId="1" r:id="rId1"/>
    <sheet name="Amount of Tub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B5" i="1"/>
  <c r="B12" i="1"/>
  <c r="B19" i="1"/>
  <c r="B13" i="1"/>
  <c r="B14" i="1"/>
  <c r="B15" i="1"/>
  <c r="B18" i="1"/>
  <c r="B21" i="1"/>
  <c r="G4" i="2"/>
  <c r="B5" i="2"/>
  <c r="B4" i="2"/>
  <c r="B8" i="2"/>
  <c r="B10" i="2"/>
</calcChain>
</file>

<file path=xl/sharedStrings.xml><?xml version="1.0" encoding="utf-8"?>
<sst xmlns="http://schemas.openxmlformats.org/spreadsheetml/2006/main" count="47" uniqueCount="43">
  <si>
    <t>Green House Thermal Loss Calculator</t>
  </si>
  <si>
    <t>Length (ft):</t>
  </si>
  <si>
    <t>Width (ft):</t>
  </si>
  <si>
    <t>Gable</t>
  </si>
  <si>
    <t>Single Glass</t>
  </si>
  <si>
    <t>Floor Area (ft^2):</t>
  </si>
  <si>
    <t>Flat Arch</t>
  </si>
  <si>
    <t>Double Glass</t>
  </si>
  <si>
    <t>Outdoor Temperature (*F):</t>
  </si>
  <si>
    <t>Tunnel</t>
  </si>
  <si>
    <t>PE Single</t>
  </si>
  <si>
    <t>Desired Indoor Temperature (*F):</t>
  </si>
  <si>
    <t>*Enter the indoor temperature you want to achieve at the outdoor temperature</t>
  </si>
  <si>
    <t>High Tunnel</t>
  </si>
  <si>
    <t>PE Double</t>
  </si>
  <si>
    <t>Height of Walls (ft):</t>
  </si>
  <si>
    <t>Tri-Penta</t>
  </si>
  <si>
    <t>Height from top of wall to ceiling (ft):</t>
  </si>
  <si>
    <t>A-Frame</t>
  </si>
  <si>
    <t>Type (Select):</t>
  </si>
  <si>
    <t>*Select Greenhouse type</t>
  </si>
  <si>
    <t>Volume (ft^3):</t>
  </si>
  <si>
    <t>End Wall Surface Area (ft^2):</t>
  </si>
  <si>
    <t>Side/Roof Surface Area (ft^2):</t>
  </si>
  <si>
    <t>Total Surface Area (ft^2):</t>
  </si>
  <si>
    <t>Green House Material:</t>
  </si>
  <si>
    <t>Conduction Heat Loss (btu/hr):</t>
  </si>
  <si>
    <t>Air Infiltration Heat Loss (btu/hr):</t>
  </si>
  <si>
    <t>Total Green House Loss (btu/hr):</t>
  </si>
  <si>
    <t>*User Inputs Highlighted in Yellow</t>
  </si>
  <si>
    <t>*System Output Highlighted in Blue</t>
  </si>
  <si>
    <t>Excel Deliverable Pt. 2</t>
  </si>
  <si>
    <t>Manlfold Length (ft):</t>
  </si>
  <si>
    <t>480 cfm</t>
  </si>
  <si>
    <t>5000 cfm fan</t>
  </si>
  <si>
    <t>94 cfm per tube</t>
  </si>
  <si>
    <t>1395 btu/hr/tube</t>
  </si>
  <si>
    <t>Ideal Tube Spacing:</t>
  </si>
  <si>
    <t>Length of Tubing</t>
  </si>
  <si>
    <t>Amount of Tubes (length wise):</t>
  </si>
  <si>
    <t>Amount of Tubes (width wise):</t>
  </si>
  <si>
    <t>Amount of tubes needed:</t>
  </si>
  <si>
    <t>Flow Rate of Fan: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</si>
</sst>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0" fillId="0" borderId="1" xfId="0" applyBorder="1"/>
    <xf numFmtId="0" fontId="0" fillId="3" borderId="0" xfId="0" applyFill="1"/>
    <xf numFmtId="1" fontId="0" fillId="0" borderId="0" xfId="0" applyNumberFormat="1"/>
    <xf numFmtId="0" fontId="4" fillId="0" borderId="0" xfId="0" applyFont="1" applyFill="1"/>
    <xf numFmtId="0" fontId="4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5" fillId="2" borderId="3" xfId="0" applyFont="1" applyFill="1" applyBorder="1"/>
    <xf numFmtId="0" fontId="0" fillId="4" borderId="3" xfId="0" applyFill="1" applyBorder="1"/>
    <xf numFmtId="0" fontId="5" fillId="2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7" xfId="0" applyBorder="1"/>
    <xf numFmtId="0" fontId="5" fillId="0" borderId="0" xfId="0" applyFont="1" applyBorder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wrapText="1"/>
    </xf>
    <xf numFmtId="0" fontId="5" fillId="2" borderId="3" xfId="0" applyFon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Border="1"/>
    <xf numFmtId="0" fontId="1" fillId="4" borderId="0" xfId="0" applyFont="1" applyFill="1" applyBorder="1"/>
    <xf numFmtId="0" fontId="5" fillId="5" borderId="5" xfId="0" applyFont="1" applyFill="1" applyBorder="1"/>
    <xf numFmtId="0" fontId="5" fillId="5" borderId="0" xfId="0" applyFont="1" applyFill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C6C8-889C-4CA5-94F0-B4C0CF1FA697}">
  <dimension ref="A1:R24"/>
  <sheetViews>
    <sheetView zoomScaleNormal="100" workbookViewId="0" xr3:uid="{A0C5F4A9-FF4F-5D81-B09C-88991CE3DE1A}">
      <selection activeCell="D21" sqref="D21"/>
    </sheetView>
  </sheetViews>
  <sheetFormatPr defaultRowHeight="15"/>
  <cols>
    <col min="1" max="1" width="35.7109375" bestFit="1" customWidth="1"/>
    <col min="2" max="2" width="11.140625" bestFit="1" customWidth="1"/>
    <col min="4" max="4" width="23.5703125" bestFit="1" customWidth="1"/>
    <col min="6" max="6" width="11.5703125" bestFit="1" customWidth="1"/>
    <col min="8" max="8" width="12.42578125" bestFit="1" customWidth="1"/>
  </cols>
  <sheetData>
    <row r="1" spans="1:18" ht="15.75" thickBot="1">
      <c r="A1" s="21" t="s">
        <v>0</v>
      </c>
      <c r="B1" s="20"/>
    </row>
    <row r="2" spans="1:18">
      <c r="A2" s="14"/>
      <c r="B2" s="10"/>
      <c r="C2" s="1"/>
      <c r="D2" s="27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5" t="s">
        <v>1</v>
      </c>
      <c r="B3" s="10">
        <v>96</v>
      </c>
      <c r="C3" s="1"/>
      <c r="D3" s="26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5" t="s">
        <v>2</v>
      </c>
      <c r="B4" s="10">
        <v>30</v>
      </c>
      <c r="C4" s="1"/>
      <c r="D4" s="3"/>
      <c r="E4" s="7"/>
      <c r="F4" s="7" t="s">
        <v>3</v>
      </c>
      <c r="G4" s="7"/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6" t="s">
        <v>5</v>
      </c>
      <c r="B5" s="10">
        <f>B3*B4</f>
        <v>2880</v>
      </c>
      <c r="C5" s="1"/>
      <c r="D5" s="3"/>
      <c r="E5" s="7"/>
      <c r="F5" s="7" t="s">
        <v>6</v>
      </c>
      <c r="G5" s="7"/>
      <c r="H5" s="7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5" t="s">
        <v>8</v>
      </c>
      <c r="B6" s="10">
        <v>0</v>
      </c>
      <c r="C6" s="1"/>
      <c r="D6" s="3"/>
      <c r="E6" s="7"/>
      <c r="F6" s="7" t="s">
        <v>9</v>
      </c>
      <c r="G6" s="7"/>
      <c r="H6" s="7" t="s">
        <v>10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60">
      <c r="A7" s="24" t="s">
        <v>11</v>
      </c>
      <c r="B7" s="25">
        <v>20</v>
      </c>
      <c r="C7" s="1"/>
      <c r="D7" s="23" t="s">
        <v>12</v>
      </c>
      <c r="E7" s="7"/>
      <c r="F7" s="8" t="s">
        <v>13</v>
      </c>
      <c r="G7" s="7"/>
      <c r="H7" s="7" t="s">
        <v>14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5" t="s">
        <v>15</v>
      </c>
      <c r="B8" s="10">
        <v>10</v>
      </c>
      <c r="C8" s="1"/>
      <c r="D8" s="3"/>
      <c r="E8" s="7"/>
      <c r="F8" s="7" t="s">
        <v>16</v>
      </c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7.25" customHeight="1">
      <c r="A9" s="17" t="s">
        <v>17</v>
      </c>
      <c r="B9" s="10">
        <v>6</v>
      </c>
      <c r="C9" s="1"/>
      <c r="D9" s="3"/>
      <c r="E9" s="7"/>
      <c r="F9" s="7" t="s">
        <v>18</v>
      </c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8"/>
      <c r="B10" s="11"/>
      <c r="C10" s="1"/>
      <c r="D10" s="3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5" t="s">
        <v>19</v>
      </c>
      <c r="B11" s="12" t="s">
        <v>3</v>
      </c>
      <c r="C11" s="1"/>
      <c r="D11" s="3" t="s">
        <v>20</v>
      </c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9" t="s">
        <v>21</v>
      </c>
      <c r="B12" s="10">
        <f>IF(B11="Gable",(B5*B8)+(0.5*B9*(0.5*B4)*B3*2),IF(B11="Flat Arch",(B5*B8)+(PI()*(0.5*B4)*B9*B3*0.5),IF(B11="Tunnel",0.5*PI()*B4*B8*B3*0.5,IF(B11="High Tunnel",(B5*B8)+(PI()*B9*(0.5*B4)*B3*0.5),IF(B11="Tri-Penta",(B5*B8)+(0.5*B9*(0.5*B4)*B3*2),IF(B11="A-Frame",0.5*B8*(0.5*B4)*2*B3,"Incomplete"))))))</f>
        <v>37440</v>
      </c>
      <c r="C12" s="1"/>
      <c r="D12" s="3"/>
      <c r="E12" s="3"/>
      <c r="F12" s="1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9" t="s">
        <v>22</v>
      </c>
      <c r="B13" s="10">
        <f>IF(B11="Gable",(2*((B4*B8)+(0.5*B4*B9))),IF(B11="Flat Arch",2*((B4*B8)+(0.5*PI()*(0.5*B4)*B9)),IF(B11="Tunnel",PI()*(0.5*B4)*B8*2,IF(B11="High Tunnel",2*((B8*B4)+(0.5*PI()*(0.5*B4)*B9)),IF(B11="Tri-Penta",(2*((B4*B8)+(0.5*B4*B9))),IF(B11="A-Frame",2*(2*(0.5*(0.5*B4)*B8)),"Incomplete"))))))</f>
        <v>780</v>
      </c>
      <c r="C13" s="1"/>
      <c r="D13" s="3"/>
      <c r="E13" s="3"/>
      <c r="F13" s="2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9" t="s">
        <v>23</v>
      </c>
      <c r="B14" s="10">
        <f>IF(OR(B11="Gable",B11="Tri-Penta"),(2*((B8*B3)+(SQRT((B4/2)^2+B9^2)*B3))),IF(B11="Flat Arch",(2*B3*B8)+0.5*B3*((PI()*3*((B4/2)+B9))-SQRT((3*(B4/2)+B9)*((B4/2)+3*B9))),IF(B11="Tunnel",0.5*B3*(PI()*((3*((B4/2)+B10))-SQRT(((3*(B4/2))+B10)*((B4/2)+(3*B10))))),IF(B11="A-Frame",2*(SQRT((B4/2)^2+B8^2)*B3),IF(B11="High Tunnel",((B3*B8)*2)+0.5*B3*((PI()*3*((B4/2)+B9))-SQRT((3*(B4/2)+B9)*((B4/2)+3*B9))),"Incomplete")))))</f>
        <v>5021.8549289094735</v>
      </c>
      <c r="C14" s="1"/>
      <c r="D14" s="3"/>
      <c r="E14" s="3"/>
      <c r="F14" s="1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9" t="s">
        <v>24</v>
      </c>
      <c r="B15" s="10">
        <f>B13+B14</f>
        <v>5801.8549289094735</v>
      </c>
      <c r="C15" s="1"/>
      <c r="D15" s="3"/>
      <c r="E15" s="3"/>
      <c r="F15" s="1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9"/>
      <c r="B16" s="10"/>
      <c r="C16" s="1"/>
      <c r="D16" s="3"/>
      <c r="E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5" t="s">
        <v>25</v>
      </c>
      <c r="B17" s="10" t="s">
        <v>10</v>
      </c>
      <c r="C17" s="1"/>
      <c r="D17" s="3"/>
      <c r="E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9" t="s">
        <v>26</v>
      </c>
      <c r="B18" s="10">
        <f>IF(B17="Single Glass",B15*1.13*(B7-B6),IF(B17="Double Glass",B15*0.65*(B7-B6),IF(B17="PE Single",B15*1.15*(B7-B6),IF(B17="PE Double",B15*0.7*(B7-B6),"Incomplete"))))</f>
        <v>133442.66336491788</v>
      </c>
      <c r="C18" s="1"/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9" t="s">
        <v>27</v>
      </c>
      <c r="B19" s="10">
        <f>IF((OR(B17="Single Glass",B17="Double Glass")),0.02*B12*(B7-B6)*1.25,IF((OR(B17="PE Single",B17="PE Double")),0.02*B12*(B7-B6)*0.75,"Incomplete"))</f>
        <v>11232.000000000002</v>
      </c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9"/>
      <c r="B20" s="10"/>
      <c r="C20" s="1"/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thickBot="1">
      <c r="A21" s="28" t="s">
        <v>28</v>
      </c>
      <c r="B21" s="13">
        <f>B19+B18</f>
        <v>144674.66336491788</v>
      </c>
      <c r="C21" s="1"/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3" spans="1:18">
      <c r="A23" s="22" t="s">
        <v>29</v>
      </c>
    </row>
    <row r="24" spans="1:18">
      <c r="A24" s="29" t="s">
        <v>30</v>
      </c>
    </row>
  </sheetData>
  <dataConsolidate/>
  <dataValidations count="2">
    <dataValidation type="list" allowBlank="1" showInputMessage="1" showErrorMessage="1" sqref="B17" xr:uid="{B7BDA580-7544-4084-BCBB-AB66B463E97E}">
      <formula1>$H$4:$H$7</formula1>
    </dataValidation>
    <dataValidation type="list" allowBlank="1" showInputMessage="1" showErrorMessage="1" sqref="B11" xr:uid="{B898670B-C2E0-4FE9-8BE9-F4BC988F1B4D}">
      <formula1>$F$4:$F$9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1D22-E6BF-4B39-A728-877FC5C0BA30}">
  <dimension ref="A1:J11"/>
  <sheetViews>
    <sheetView tabSelected="1" workbookViewId="0" xr3:uid="{47E91800-7173-596E-8B5C-5E2F37051DEC}">
      <selection activeCell="D2" sqref="D2:J5"/>
    </sheetView>
  </sheetViews>
  <sheetFormatPr defaultRowHeight="15"/>
  <cols>
    <col min="1" max="1" width="29.42578125" bestFit="1" customWidth="1"/>
    <col min="2" max="2" width="12" bestFit="1" customWidth="1"/>
    <col min="7" max="7" width="12" bestFit="1" customWidth="1"/>
  </cols>
  <sheetData>
    <row r="1" spans="1:10">
      <c r="A1" t="s">
        <v>31</v>
      </c>
    </row>
    <row r="2" spans="1:10">
      <c r="D2" s="30"/>
      <c r="E2" s="30"/>
      <c r="F2" s="30"/>
      <c r="G2" s="30"/>
      <c r="H2" s="30"/>
      <c r="I2" s="30"/>
      <c r="J2" s="30"/>
    </row>
    <row r="3" spans="1:10">
      <c r="A3" t="s">
        <v>32</v>
      </c>
      <c r="B3">
        <v>20</v>
      </c>
      <c r="D3" s="30"/>
      <c r="E3" s="30" t="s">
        <v>33</v>
      </c>
      <c r="F3" s="30"/>
      <c r="G3" s="30" t="s">
        <v>34</v>
      </c>
      <c r="H3" s="30" t="s">
        <v>35</v>
      </c>
      <c r="I3" s="30"/>
      <c r="J3" s="30"/>
    </row>
    <row r="4" spans="1:10">
      <c r="A4" t="s">
        <v>1</v>
      </c>
      <c r="B4" s="4">
        <f>'Total Heat Loss'!B3</f>
        <v>96</v>
      </c>
      <c r="D4" s="30"/>
      <c r="E4" s="30"/>
      <c r="F4" s="30"/>
      <c r="G4" s="30">
        <f>4000/94</f>
        <v>42.553191489361701</v>
      </c>
      <c r="H4" s="30"/>
      <c r="I4" s="30"/>
      <c r="J4" s="30"/>
    </row>
    <row r="5" spans="1:10">
      <c r="A5" t="s">
        <v>2</v>
      </c>
      <c r="B5">
        <f>'Total Heat Loss'!B4</f>
        <v>30</v>
      </c>
      <c r="D5" s="30"/>
      <c r="E5" s="30"/>
      <c r="F5" s="30"/>
      <c r="G5" s="30"/>
      <c r="H5" s="30"/>
      <c r="I5" s="30" t="s">
        <v>36</v>
      </c>
      <c r="J5" s="30"/>
    </row>
    <row r="6" spans="1:10">
      <c r="A6" t="s">
        <v>37</v>
      </c>
      <c r="B6">
        <v>1</v>
      </c>
    </row>
    <row r="7" spans="1:10">
      <c r="A7" t="s">
        <v>38</v>
      </c>
      <c r="B7">
        <v>40</v>
      </c>
    </row>
    <row r="8" spans="1:10">
      <c r="A8" s="5" t="s">
        <v>39</v>
      </c>
      <c r="B8" s="6">
        <f>(B5/B6)*(B4/B7)</f>
        <v>72</v>
      </c>
    </row>
    <row r="9" spans="1:10">
      <c r="A9" s="5" t="s">
        <v>40</v>
      </c>
      <c r="B9">
        <f>(B3*12)/12</f>
        <v>20</v>
      </c>
    </row>
    <row r="10" spans="1:10">
      <c r="A10" s="5" t="s">
        <v>41</v>
      </c>
      <c r="B10">
        <f>'Total Heat Loss'!B21/1395</f>
        <v>103.70943610388379</v>
      </c>
    </row>
    <row r="11" spans="1:10">
      <c r="A11" s="5" t="s">
        <v>42</v>
      </c>
      <c r="B11">
        <v>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7CBEA9B3A68B4386AD3765DACC1A22" ma:contentTypeVersion="8" ma:contentTypeDescription="Create a new document." ma:contentTypeScope="" ma:versionID="dbc9e12fa809caf8bd2419bfb9bf8e63">
  <xsd:schema xmlns:xsd="http://www.w3.org/2001/XMLSchema" xmlns:xs="http://www.w3.org/2001/XMLSchema" xmlns:p="http://schemas.microsoft.com/office/2006/metadata/properties" xmlns:ns2="f41b55bb-30c5-46f6-9645-b03d1d5e6edb" targetNamespace="http://schemas.microsoft.com/office/2006/metadata/properties" ma:root="true" ma:fieldsID="0ab9a946bd761996330811c865e187b6" ns2:_="">
    <xsd:import namespace="f41b55bb-30c5-46f6-9645-b03d1d5e6e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b55bb-30c5-46f6-9645-b03d1d5e6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69A123-BEF5-4387-837A-700FCA0551F0}"/>
</file>

<file path=customXml/itemProps2.xml><?xml version="1.0" encoding="utf-8"?>
<ds:datastoreItem xmlns:ds="http://schemas.openxmlformats.org/officeDocument/2006/customXml" ds:itemID="{9A11A759-7882-4077-8D96-9C130FDF23B2}"/>
</file>

<file path=customXml/itemProps3.xml><?xml version="1.0" encoding="utf-8"?>
<ds:datastoreItem xmlns:ds="http://schemas.openxmlformats.org/officeDocument/2006/customXml" ds:itemID="{9B895015-CD72-43BA-8268-3A1BD0A9D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markl</dc:creator>
  <cp:keywords/>
  <dc:description/>
  <cp:lastModifiedBy>Noggle, Brandon Scott</cp:lastModifiedBy>
  <cp:revision/>
  <dcterms:created xsi:type="dcterms:W3CDTF">2019-04-14T19:32:59Z</dcterms:created>
  <dcterms:modified xsi:type="dcterms:W3CDTF">2019-05-02T18:34:57Z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0x010100FB7CBEA9B3A68B4386AD3765DACC1A22</vt:lpwstr>
  </property>
</Properties>
</file>